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76" windowWidth="9480" windowHeight="10395" activeTab="0"/>
  </bookViews>
  <sheets>
    <sheet name="Tank" sheetId="1" r:id="rId1"/>
  </sheets>
  <definedNames>
    <definedName name="airrho">'Tank'!$C$34</definedName>
    <definedName name="castironpsi">'Tank'!$C$41</definedName>
    <definedName name="castironrho">'Tank'!$C$42</definedName>
    <definedName name="concretepsi">'Tank'!$C$45</definedName>
    <definedName name="concreterho">'Tank'!$C$46</definedName>
    <definedName name="gagelimit">'Tank'!$C$13</definedName>
    <definedName name="HTML_CodePage" hidden="1">1252</definedName>
    <definedName name="HTML_Control" hidden="1">{"'plotPST'!$C$46:$G$81"}</definedName>
    <definedName name="HTML_Description" hidden="1">""</definedName>
    <definedName name="HTML_Email" hidden="1">""</definedName>
    <definedName name="HTML_Header" hidden="1">"plotPST"</definedName>
    <definedName name="HTML_LastUpdate" hidden="1">"3/22/98"</definedName>
    <definedName name="HTML_LineAfter" hidden="1">TRUE</definedName>
    <definedName name="HTML_LineBefore" hidden="1">TRUE</definedName>
    <definedName name="HTML_Name" hidden="1">"anthony"</definedName>
    <definedName name="HTML_OBDlg2" hidden="1">TRUE</definedName>
    <definedName name="HTML_OBDlg4" hidden="1">TRUE</definedName>
    <definedName name="HTML_OS" hidden="1">0</definedName>
    <definedName name="HTML_PathFile" hidden="1">"C:\WINDOWS\DESKTOP\NSR 980316\PspMMG\Charts html\MyHTML.htm"</definedName>
    <definedName name="HTML_Title" hidden="1">"hohPwr66 mmg3"</definedName>
    <definedName name="HTML1_1" hidden="1">"'[HohPwr?V V50/LunIce-ity]result Mtrx'!$B$2:$L$33"</definedName>
    <definedName name="HTML1_10" hidden="1">""</definedName>
    <definedName name="HTML1_11" hidden="1">1</definedName>
    <definedName name="HTML1_12" hidden="1">"ZMac HD:Desktop Folder:table1.html"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1</definedName>
    <definedName name="HTML1_7" hidden="1">1</definedName>
    <definedName name="HTML1_8" hidden="1">"97"</definedName>
    <definedName name="HTML1_9" hidden="1">"Charles Casa"</definedName>
    <definedName name="HTML2_1" hidden="1">"'[HohPwr?V V51/LunIce-ity]result Mtrx'!$B$2:$I$33"</definedName>
    <definedName name="HTML2_10" hidden="1">""</definedName>
    <definedName name="HTML2_11" hidden="1">1</definedName>
    <definedName name="HTML2_12" hidden="1">"ZMac HD:Desktop Folder:Lunar Ice 97-3172 #2:tableLLO.html"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"97"</definedName>
    <definedName name="HTML2_9" hidden="1">"Charles Casa"</definedName>
    <definedName name="HTML3_1" hidden="1">"'[HohPwr?V V53/LunIce-ity]result Mtrx'!$B$2:$I$33"</definedName>
    <definedName name="HTML3_10" hidden="1">""</definedName>
    <definedName name="HTML3_11" hidden="1">1</definedName>
    <definedName name="HTML3_12" hidden="1">"ZMac HD:Desktop Folder:AIAA#97-3172 web:Table1B.html"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"May 16, 1997"</definedName>
    <definedName name="HTML3_9" hidden="1">"Anthony Zuppero"</definedName>
    <definedName name="HTML4_1" hidden="1">"'[HohPwr?V V53/LunIce-ity]result Mtrx'!$I$2:$P$12"</definedName>
    <definedName name="HTML4_10" hidden="1">""</definedName>
    <definedName name="HTML4_11" hidden="1">1</definedName>
    <definedName name="HTML4_12" hidden="1">"ZMac HD:Desktop Folder:Table1kurt.html"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""</definedName>
    <definedName name="HTML4_9" hidden="1">""</definedName>
    <definedName name="HTML5_1" hidden="1">"'[HohPwr?V V54/LunIce-ity]result Mtrx'!$I$2:$N$11"</definedName>
    <definedName name="HTML5_10" hidden="1">""</definedName>
    <definedName name="HTML5_11" hidden="1">1</definedName>
    <definedName name="HTML5_12" hidden="1">"ZMac HD:Desktop Folder:RAW ART:table1kurt2.html"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"18 May 97"</definedName>
    <definedName name="HTML5_9" hidden="1">"anthony zuppero"</definedName>
    <definedName name="HTML6_1" hidden="1">"'[HohPwr?V V56/LunIce-ity]result Mtrx'!$R$3:$X$34"</definedName>
    <definedName name="HTML6_10" hidden="1">""</definedName>
    <definedName name="HTML6_11" hidden="1">1</definedName>
    <definedName name="HTML6_12" hidden="1">"ZMac HD:Desktop Folder:RAW ART:Table3.html"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1</definedName>
    <definedName name="HTML6_7" hidden="1">1</definedName>
    <definedName name="HTML6_8" hidden="1">"18 May 97"</definedName>
    <definedName name="HTML6_9" hidden="1">"anthony zuppero"</definedName>
    <definedName name="HTMLCount" hidden="1">6</definedName>
    <definedName name="icepsi">'Tank'!$C$47</definedName>
    <definedName name="icerho">'Tank'!$C$48</definedName>
    <definedName name="kevlarpsi">'Tank'!$C$37</definedName>
    <definedName name="kevlarrho">'Tank'!$C$38</definedName>
    <definedName name="kgHydro">'Tank'!$C$24</definedName>
    <definedName name="kgPressure">'Tank'!$C$26</definedName>
    <definedName name="kgTank">'Tank'!$C$19</definedName>
    <definedName name="LH2psi">'Tank'!$C$30</definedName>
    <definedName name="LH2rho">'Tank'!$C$32</definedName>
    <definedName name="NGeesTank">'Tank'!$C$11</definedName>
    <definedName name="pbopsi">'Tank'!$C$39</definedName>
    <definedName name="pborho">'Tank'!$C$40</definedName>
    <definedName name="pi">'Tank'!$C$35</definedName>
    <definedName name="propMass">'Tank'!$C$5</definedName>
    <definedName name="propPatm">'Tank'!$C$8</definedName>
    <definedName name="PropPerTank">'Tank'!$C$20</definedName>
    <definedName name="propRho">'Tank'!$C$7</definedName>
    <definedName name="propVol">'Tank'!$C$21</definedName>
    <definedName name="rhoair">'Tank'!$C$34</definedName>
    <definedName name="SafetFact">'Tank'!$C$10</definedName>
    <definedName name="steelpsi">'Tank'!$C$43</definedName>
    <definedName name="steelrho">'Tank'!$C$44</definedName>
    <definedName name="stpair">'Tank'!$C$33</definedName>
    <definedName name="tankDiam">'Tank'!$C$22</definedName>
    <definedName name="tankRho">'Tank'!$C$9</definedName>
    <definedName name="tankThick">'Tank'!$C$18</definedName>
    <definedName name="tFactor">'Tank'!$C$17</definedName>
    <definedName name="thickHydro">'Tank'!$C$25</definedName>
    <definedName name="thickPressure">'Tank'!$C$27</definedName>
    <definedName name="tonspayloaD">'Tank'!$C$14</definedName>
    <definedName name="Ullage">'Tank'!$C$12</definedName>
    <definedName name="waterpsi">'Tank'!$C$29</definedName>
    <definedName name="waterrho">'Tank'!$C$31</definedName>
    <definedName name="YStress">'Tank'!$C$6</definedName>
  </definedNames>
  <calcPr fullCalcOnLoad="1"/>
</workbook>
</file>

<file path=xl/sharedStrings.xml><?xml version="1.0" encoding="utf-8"?>
<sst xmlns="http://schemas.openxmlformats.org/spreadsheetml/2006/main" count="110" uniqueCount="89">
  <si>
    <t>input</t>
  </si>
  <si>
    <t>calculates tank mass to hold propellant in given g</t>
  </si>
  <si>
    <t>Biech ship water tank</t>
  </si>
  <si>
    <t>ice ship water tank</t>
  </si>
  <si>
    <t>propMass</t>
  </si>
  <si>
    <t xml:space="preserve">tons metric </t>
  </si>
  <si>
    <t>FIRST GUESS at propellant mass</t>
  </si>
  <si>
    <t>YStress</t>
  </si>
  <si>
    <t>psi</t>
  </si>
  <si>
    <t>yield stress of tank wall material</t>
  </si>
  <si>
    <t>propRho</t>
  </si>
  <si>
    <t>g/cc or tons/cu.meter</t>
  </si>
  <si>
    <t>propellant density, rho</t>
  </si>
  <si>
    <t>propPatm</t>
  </si>
  <si>
    <t>propellant pressure</t>
  </si>
  <si>
    <t>tankRho</t>
  </si>
  <si>
    <t>g/cc, tons/m^^3</t>
  </si>
  <si>
    <t>tank mass density</t>
  </si>
  <si>
    <t>SafetFact</t>
  </si>
  <si>
    <t>factor</t>
  </si>
  <si>
    <t>safety factor for stressing tank, &gt;&gt;1 is very safe</t>
  </si>
  <si>
    <t>NGeesTank</t>
  </si>
  <si>
    <t xml:space="preserve">fraction </t>
  </si>
  <si>
    <t>number of G's tank will experience when ful, 1 Gee - 9.8 m/s/sl</t>
  </si>
  <si>
    <t>Ullage</t>
  </si>
  <si>
    <t>ullage, propellant left in tank when tank is "empty"</t>
  </si>
  <si>
    <t>gagelimit</t>
  </si>
  <si>
    <t>inches</t>
  </si>
  <si>
    <t>minimum thickness of material, gage limit</t>
  </si>
  <si>
    <t>tonspayload</t>
  </si>
  <si>
    <t>tons</t>
  </si>
  <si>
    <t>ASSUMED</t>
  </si>
  <si>
    <t>output</t>
  </si>
  <si>
    <t>tFactor</t>
  </si>
  <si>
    <t>&lt;&lt;1 is very good</t>
  </si>
  <si>
    <t>tons tank mass per ton propellant</t>
  </si>
  <si>
    <t>tankThick</t>
  </si>
  <si>
    <t>total tank thickness: conservative: sum of pressure &amp; hydro term</t>
  </si>
  <si>
    <t>kgTank</t>
  </si>
  <si>
    <t>kg</t>
  </si>
  <si>
    <t>total tank mass, kg</t>
  </si>
  <si>
    <t>PropPerTank</t>
  </si>
  <si>
    <t>&gt;&gt;1 is very good</t>
  </si>
  <si>
    <t>tons propellant per ton tank</t>
  </si>
  <si>
    <t>propVol</t>
  </si>
  <si>
    <t>m^^3</t>
  </si>
  <si>
    <t>propellant volume</t>
  </si>
  <si>
    <t>tankDiam</t>
  </si>
  <si>
    <t>meters</t>
  </si>
  <si>
    <t>diameter of tank if it were sphere</t>
  </si>
  <si>
    <t>Heidenreich changes 19990417</t>
  </si>
  <si>
    <t>kgHydro</t>
  </si>
  <si>
    <t xml:space="preserve">kg </t>
  </si>
  <si>
    <t>tank mass for Hydrostatic  = acceleration term</t>
  </si>
  <si>
    <t>thickHydro</t>
  </si>
  <si>
    <t>thickness of tank for hydrostatic pressure = acceleration</t>
  </si>
  <si>
    <t>kgPressure</t>
  </si>
  <si>
    <t>tank mass for Vapor Pressure term</t>
  </si>
  <si>
    <t>thickPressure</t>
  </si>
  <si>
    <t>thickness of tank for vapor pressure containment</t>
  </si>
  <si>
    <t>waterpsi</t>
  </si>
  <si>
    <t>LH2psi</t>
  </si>
  <si>
    <t>waterrho</t>
  </si>
  <si>
    <t>LH2rho</t>
  </si>
  <si>
    <t>pi</t>
  </si>
  <si>
    <t>stpair</t>
  </si>
  <si>
    <t>g/cc</t>
  </si>
  <si>
    <t>airrho</t>
  </si>
  <si>
    <t>kevlarpsi</t>
  </si>
  <si>
    <t>kevlarrho</t>
  </si>
  <si>
    <t>pbopsi</t>
  </si>
  <si>
    <t>pborho</t>
  </si>
  <si>
    <t>castironpsi</t>
  </si>
  <si>
    <t>castironrho</t>
  </si>
  <si>
    <t>steelpsi</t>
  </si>
  <si>
    <t>steelrho</t>
  </si>
  <si>
    <t>SAE steel 4068 175-240 ksi;</t>
  </si>
  <si>
    <t>concretepsi</t>
  </si>
  <si>
    <t>concreterho</t>
  </si>
  <si>
    <t>icepsi</t>
  </si>
  <si>
    <t>icerho</t>
  </si>
  <si>
    <t xml:space="preserve">ice  horiz w/surface 35 psi @ - 4 C;  69 psi -27 C; </t>
  </si>
  <si>
    <t>ice vert w/surface  120 psi   - 4C;  182 psi -27 C</t>
  </si>
  <si>
    <t>Mars ship pressure  tank</t>
  </si>
  <si>
    <t>steel foil tank for 100,000 tonnes</t>
  </si>
  <si>
    <t>Kevlar foil tank for 100,000 tonnes</t>
  </si>
  <si>
    <t>Kevlar foil tank for LH2 100,000 tonnes</t>
  </si>
  <si>
    <t>Kevlar foil tank for H2O 50kt payload, 300 kT total</t>
  </si>
  <si>
    <t xml:space="preserve">date: 6/29/2010 12:26 PM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</si>
</sst>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"/>
    <numFmt numFmtId="166" formatCode="0.000\ 000\ 000"/>
    <numFmt numFmtId="167" formatCode="0.000\ E+00"/>
    <numFmt numFmtId="168" formatCode="0.000\ 000"/>
    <numFmt numFmtId="169" formatCode="0.###\ ###\ ###"/>
    <numFmt numFmtId="170" formatCode="0.###"/>
    <numFmt numFmtId="171" formatCode="0.###\ #"/>
    <numFmt numFmtId="172" formatCode="0.##"/>
    <numFmt numFmtId="173" formatCode="0.0000E+00"/>
    <numFmt numFmtId="174" formatCode="#,##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"/>
    <numFmt numFmtId="179" formatCode="[$€-2]\ #,##0.00_);[Red]\([$€-2]\ #,##0.00\)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Geneva"/>
      <family val="0"/>
    </font>
    <font>
      <strike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4" fontId="8" fillId="0" borderId="0" xfId="0" applyNumberFormat="1" applyFont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wrapText="1"/>
    </xf>
    <xf numFmtId="166" fontId="8" fillId="4" borderId="0" xfId="0" applyNumberFormat="1" applyFont="1" applyFill="1" applyBorder="1" applyAlignment="1">
      <alignment horizontal="center" wrapText="1"/>
    </xf>
    <xf numFmtId="167" fontId="8" fillId="0" borderId="0" xfId="0" applyNumberFormat="1" applyFont="1" applyFill="1" applyBorder="1" applyAlignment="1">
      <alignment horizontal="center" wrapText="1"/>
    </xf>
    <xf numFmtId="167" fontId="8" fillId="4" borderId="0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Fill="1" applyAlignment="1">
      <alignment wrapText="1"/>
    </xf>
    <xf numFmtId="4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74" fontId="8" fillId="0" borderId="0" xfId="0" applyNumberFormat="1" applyFont="1" applyFill="1" applyBorder="1" applyAlignment="1">
      <alignment horizontal="center" wrapText="1"/>
    </xf>
    <xf numFmtId="11" fontId="8" fillId="0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4" fontId="8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178" fontId="8" fillId="0" borderId="0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4" fontId="7" fillId="0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11" fontId="8" fillId="0" borderId="2" xfId="0" applyNumberFormat="1" applyFont="1" applyFill="1" applyBorder="1" applyAlignment="1">
      <alignment/>
    </xf>
    <xf numFmtId="0" fontId="8" fillId="4" borderId="2" xfId="0" applyFont="1" applyFill="1" applyBorder="1" applyAlignment="1">
      <alignment horizontal="right" wrapText="1"/>
    </xf>
    <xf numFmtId="4" fontId="8" fillId="4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right" wrapText="1"/>
    </xf>
    <xf numFmtId="17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178" fontId="8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right" wrapText="1"/>
    </xf>
    <xf numFmtId="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18" fontId="8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0.875" style="2" customWidth="1"/>
    <col min="2" max="2" width="11.375" style="3" customWidth="1"/>
    <col min="3" max="3" width="12.875" style="32" customWidth="1"/>
    <col min="4" max="4" width="9.125" style="2" customWidth="1"/>
    <col min="5" max="5" width="30.125" style="48" customWidth="1"/>
    <col min="6" max="6" width="9.125" style="2" customWidth="1"/>
    <col min="7" max="12" width="11.125" style="2" customWidth="1"/>
    <col min="13" max="13" width="10.875" style="2" bestFit="1" customWidth="1"/>
    <col min="22" max="23" width="11.375" style="0" customWidth="1"/>
    <col min="24" max="24" width="10.00390625" style="0" customWidth="1"/>
    <col min="25" max="25" width="9.25390625" style="0" customWidth="1"/>
    <col min="26" max="26" width="11.375" style="0" customWidth="1"/>
    <col min="27" max="27" width="9.25390625" style="0" customWidth="1"/>
    <col min="28" max="28" width="8.25390625" style="0" customWidth="1"/>
    <col min="29" max="16384" width="11.375" style="0" customWidth="1"/>
  </cols>
  <sheetData>
    <row r="1" spans="2:5" ht="31.5">
      <c r="B1" s="52"/>
      <c r="C1" s="53"/>
      <c r="D1" s="85"/>
      <c r="E1" s="56" t="s">
        <v>1</v>
      </c>
    </row>
    <row r="2" spans="1:5" ht="15.75">
      <c r="A2" s="41"/>
      <c r="B2" s="57"/>
      <c r="C2" s="58"/>
      <c r="D2" s="59"/>
      <c r="E2" s="56"/>
    </row>
    <row r="3" spans="1:12" ht="12.75">
      <c r="A3" s="42"/>
      <c r="B3" s="52"/>
      <c r="C3" s="60" t="s">
        <v>0</v>
      </c>
      <c r="D3" s="55"/>
      <c r="E3" s="61" t="s">
        <v>88</v>
      </c>
      <c r="G3" s="1"/>
      <c r="H3" s="1" t="s">
        <v>0</v>
      </c>
      <c r="I3" s="1"/>
      <c r="J3" s="1"/>
      <c r="K3" s="1"/>
      <c r="L3" s="1"/>
    </row>
    <row r="4" spans="1:20" s="7" customFormat="1" ht="56.25">
      <c r="A4" s="5"/>
      <c r="B4" s="62"/>
      <c r="C4" s="63" t="s">
        <v>87</v>
      </c>
      <c r="D4" s="64"/>
      <c r="E4" s="61"/>
      <c r="F4" s="6"/>
      <c r="G4" s="63" t="s">
        <v>86</v>
      </c>
      <c r="H4" s="63" t="s">
        <v>87</v>
      </c>
      <c r="I4" s="63"/>
      <c r="J4" s="63"/>
      <c r="K4" s="63"/>
      <c r="L4" s="63" t="s">
        <v>2</v>
      </c>
      <c r="M4" s="4" t="s">
        <v>3</v>
      </c>
      <c r="N4" s="33" t="s">
        <v>83</v>
      </c>
      <c r="O4" s="33" t="s">
        <v>84</v>
      </c>
      <c r="P4" s="33" t="s">
        <v>85</v>
      </c>
      <c r="Q4" s="33" t="s">
        <v>86</v>
      </c>
      <c r="R4" s="33"/>
      <c r="S4" s="33"/>
      <c r="T4" s="33"/>
    </row>
    <row r="5" spans="1:20" ht="12.75">
      <c r="A5" s="9"/>
      <c r="B5" s="62" t="s">
        <v>4</v>
      </c>
      <c r="C5" s="65">
        <v>300000</v>
      </c>
      <c r="D5" s="66" t="s">
        <v>5</v>
      </c>
      <c r="E5" s="67" t="s">
        <v>6</v>
      </c>
      <c r="G5" s="65">
        <v>120000</v>
      </c>
      <c r="H5" s="65">
        <v>300000</v>
      </c>
      <c r="I5" s="65"/>
      <c r="J5" s="65"/>
      <c r="K5" s="65"/>
      <c r="L5" s="65">
        <v>50000</v>
      </c>
      <c r="M5" s="8">
        <v>40000</v>
      </c>
      <c r="N5" s="34">
        <v>2000</v>
      </c>
      <c r="O5" s="34">
        <v>100000</v>
      </c>
      <c r="P5" s="34">
        <v>100000</v>
      </c>
      <c r="Q5" s="34">
        <v>100000</v>
      </c>
      <c r="R5" s="34"/>
      <c r="S5" s="34"/>
      <c r="T5" s="34"/>
    </row>
    <row r="6" spans="1:20" ht="12.75">
      <c r="A6" s="13"/>
      <c r="B6" s="62" t="s">
        <v>7</v>
      </c>
      <c r="C6" s="65">
        <f>kevlarpsi</f>
        <v>214000</v>
      </c>
      <c r="D6" s="66" t="s">
        <v>8</v>
      </c>
      <c r="E6" s="61" t="s">
        <v>9</v>
      </c>
      <c r="G6" s="65">
        <v>214000</v>
      </c>
      <c r="H6" s="65">
        <v>214000</v>
      </c>
      <c r="I6" s="65"/>
      <c r="J6" s="65"/>
      <c r="K6" s="65"/>
      <c r="L6" s="65">
        <v>300000</v>
      </c>
      <c r="M6" s="12">
        <v>300000</v>
      </c>
      <c r="N6" s="34">
        <v>214000</v>
      </c>
      <c r="O6" s="34">
        <v>175000</v>
      </c>
      <c r="P6" s="34">
        <v>214000</v>
      </c>
      <c r="Q6" s="34">
        <v>214000</v>
      </c>
      <c r="R6" s="34"/>
      <c r="S6" s="34"/>
      <c r="T6" s="34"/>
    </row>
    <row r="7" spans="1:20" ht="33.75">
      <c r="A7" s="14"/>
      <c r="B7" s="62" t="s">
        <v>10</v>
      </c>
      <c r="C7" s="65">
        <f>waterrho</f>
        <v>0.92</v>
      </c>
      <c r="D7" s="66" t="s">
        <v>11</v>
      </c>
      <c r="E7" s="61" t="s">
        <v>12</v>
      </c>
      <c r="G7" s="65">
        <v>0.92</v>
      </c>
      <c r="H7" s="65">
        <v>0.92</v>
      </c>
      <c r="I7" s="65"/>
      <c r="J7" s="65"/>
      <c r="K7" s="65"/>
      <c r="L7" s="65">
        <v>0.92</v>
      </c>
      <c r="M7" s="10">
        <v>0.92</v>
      </c>
      <c r="N7" s="34">
        <v>0.92</v>
      </c>
      <c r="O7" s="34">
        <v>0.92</v>
      </c>
      <c r="P7" s="34">
        <v>0.92</v>
      </c>
      <c r="Q7" s="34">
        <v>0.09</v>
      </c>
      <c r="R7" s="34"/>
      <c r="S7" s="34"/>
      <c r="T7" s="34"/>
    </row>
    <row r="8" spans="1:20" ht="12.75">
      <c r="A8" s="14"/>
      <c r="B8" s="62" t="s">
        <v>13</v>
      </c>
      <c r="C8" s="65">
        <f>waterpsi</f>
        <v>0.1</v>
      </c>
      <c r="D8" s="66" t="s">
        <v>8</v>
      </c>
      <c r="E8" s="61" t="s">
        <v>14</v>
      </c>
      <c r="G8" s="65">
        <v>0.1</v>
      </c>
      <c r="H8" s="65">
        <v>0.1</v>
      </c>
      <c r="I8" s="65"/>
      <c r="J8" s="65"/>
      <c r="K8" s="65"/>
      <c r="L8" s="65">
        <v>0.1</v>
      </c>
      <c r="M8" s="10">
        <v>0.1</v>
      </c>
      <c r="N8" s="34">
        <v>0.1</v>
      </c>
      <c r="O8" s="34">
        <v>0.1</v>
      </c>
      <c r="P8" s="34">
        <v>0.1</v>
      </c>
      <c r="Q8" s="34">
        <v>20</v>
      </c>
      <c r="R8" s="34"/>
      <c r="S8" s="34"/>
      <c r="T8" s="34"/>
    </row>
    <row r="9" spans="1:20" ht="22.5">
      <c r="A9" s="14"/>
      <c r="B9" s="62" t="s">
        <v>15</v>
      </c>
      <c r="C9" s="65">
        <f>kevlarrho</f>
        <v>1.5</v>
      </c>
      <c r="D9" s="66" t="s">
        <v>16</v>
      </c>
      <c r="E9" s="61" t="s">
        <v>17</v>
      </c>
      <c r="G9" s="65">
        <v>1.5</v>
      </c>
      <c r="H9" s="65">
        <v>1.5</v>
      </c>
      <c r="I9" s="65"/>
      <c r="J9" s="65"/>
      <c r="K9" s="65"/>
      <c r="L9" s="65">
        <v>3</v>
      </c>
      <c r="M9" s="10">
        <v>3</v>
      </c>
      <c r="N9" s="34">
        <v>3</v>
      </c>
      <c r="O9" s="34">
        <v>7.76</v>
      </c>
      <c r="P9" s="34">
        <v>1.5</v>
      </c>
      <c r="Q9" s="34">
        <v>1.5</v>
      </c>
      <c r="R9" s="34"/>
      <c r="S9" s="34"/>
      <c r="T9" s="34"/>
    </row>
    <row r="10" spans="1:20" ht="22.5">
      <c r="A10" s="14"/>
      <c r="B10" s="62" t="s">
        <v>18</v>
      </c>
      <c r="C10" s="65">
        <v>3</v>
      </c>
      <c r="D10" s="66" t="s">
        <v>19</v>
      </c>
      <c r="E10" s="61" t="s">
        <v>20</v>
      </c>
      <c r="G10" s="65">
        <v>3</v>
      </c>
      <c r="H10" s="65">
        <v>3</v>
      </c>
      <c r="I10" s="65"/>
      <c r="J10" s="65"/>
      <c r="K10" s="65"/>
      <c r="L10" s="65">
        <v>2</v>
      </c>
      <c r="M10" s="10">
        <v>2</v>
      </c>
      <c r="N10" s="34">
        <v>3</v>
      </c>
      <c r="O10" s="34">
        <v>3</v>
      </c>
      <c r="P10" s="34">
        <v>3</v>
      </c>
      <c r="Q10" s="34">
        <v>3</v>
      </c>
      <c r="R10" s="34"/>
      <c r="S10" s="34"/>
      <c r="T10" s="34"/>
    </row>
    <row r="11" spans="1:20" ht="22.5">
      <c r="A11" s="14"/>
      <c r="B11" s="62" t="s">
        <v>21</v>
      </c>
      <c r="C11" s="69">
        <v>0.005214814104384614</v>
      </c>
      <c r="D11" s="66" t="s">
        <v>22</v>
      </c>
      <c r="E11" s="61" t="s">
        <v>23</v>
      </c>
      <c r="G11" s="69">
        <v>0.035</v>
      </c>
      <c r="H11" s="69">
        <v>0.005214814104384614</v>
      </c>
      <c r="I11" s="69"/>
      <c r="J11" s="69"/>
      <c r="K11" s="69"/>
      <c r="L11" s="69">
        <v>0.2</v>
      </c>
      <c r="M11" s="10">
        <v>0.4</v>
      </c>
      <c r="N11" s="40">
        <v>0.5</v>
      </c>
      <c r="O11" s="40">
        <v>0.02</v>
      </c>
      <c r="P11" s="40">
        <v>0.02</v>
      </c>
      <c r="Q11" s="40">
        <v>0.02</v>
      </c>
      <c r="R11" s="40"/>
      <c r="S11" s="40"/>
      <c r="T11" s="40"/>
    </row>
    <row r="12" spans="1:20" ht="22.5">
      <c r="A12" s="14"/>
      <c r="B12" s="62" t="s">
        <v>24</v>
      </c>
      <c r="C12" s="65">
        <v>0.01</v>
      </c>
      <c r="D12" s="66" t="s">
        <v>22</v>
      </c>
      <c r="E12" s="61" t="s">
        <v>25</v>
      </c>
      <c r="G12" s="65">
        <v>0.01</v>
      </c>
      <c r="H12" s="65">
        <v>0.01</v>
      </c>
      <c r="I12" s="65"/>
      <c r="J12" s="65"/>
      <c r="K12" s="65"/>
      <c r="L12" s="65">
        <v>0.03</v>
      </c>
      <c r="M12" s="10">
        <v>0.03</v>
      </c>
      <c r="N12" s="34">
        <v>0.01</v>
      </c>
      <c r="O12" s="34">
        <v>0.01</v>
      </c>
      <c r="P12" s="34">
        <v>0.01</v>
      </c>
      <c r="Q12" s="34">
        <v>0.01</v>
      </c>
      <c r="R12" s="34"/>
      <c r="S12" s="34"/>
      <c r="T12" s="34"/>
    </row>
    <row r="13" spans="1:20" ht="12.75">
      <c r="A13" s="14"/>
      <c r="B13" s="62" t="s">
        <v>26</v>
      </c>
      <c r="C13" s="65">
        <v>0.005</v>
      </c>
      <c r="D13" s="66" t="s">
        <v>27</v>
      </c>
      <c r="E13" s="61" t="s">
        <v>28</v>
      </c>
      <c r="G13" s="65">
        <v>0.005</v>
      </c>
      <c r="H13" s="65">
        <v>0.005</v>
      </c>
      <c r="I13" s="65"/>
      <c r="J13" s="65"/>
      <c r="K13" s="65"/>
      <c r="L13" s="65">
        <v>0.005</v>
      </c>
      <c r="M13" s="10">
        <v>0.005</v>
      </c>
      <c r="N13" s="34">
        <v>0.005</v>
      </c>
      <c r="O13" s="34">
        <v>0.005</v>
      </c>
      <c r="P13" s="34">
        <v>0.005</v>
      </c>
      <c r="Q13" s="34">
        <v>0.005</v>
      </c>
      <c r="R13" s="34"/>
      <c r="S13" s="34"/>
      <c r="T13" s="34"/>
    </row>
    <row r="14" spans="1:20" ht="12.75">
      <c r="A14" s="14"/>
      <c r="B14" s="81" t="s">
        <v>29</v>
      </c>
      <c r="C14" s="82">
        <v>5000</v>
      </c>
      <c r="D14" s="83" t="s">
        <v>30</v>
      </c>
      <c r="E14" s="84" t="s">
        <v>31</v>
      </c>
      <c r="G14" s="65">
        <v>5000</v>
      </c>
      <c r="H14" s="82">
        <v>5000</v>
      </c>
      <c r="I14" s="82"/>
      <c r="J14" s="82"/>
      <c r="K14" s="82"/>
      <c r="L14" s="82">
        <v>10000</v>
      </c>
      <c r="M14" s="10">
        <v>10000</v>
      </c>
      <c r="N14" s="34">
        <v>500</v>
      </c>
      <c r="O14" s="34">
        <v>5000</v>
      </c>
      <c r="P14" s="34">
        <v>5000</v>
      </c>
      <c r="Q14" s="34">
        <v>5000</v>
      </c>
      <c r="R14" s="34"/>
      <c r="S14" s="34"/>
      <c r="T14" s="34"/>
    </row>
    <row r="15" spans="1:20" ht="12.75">
      <c r="A15" s="19"/>
      <c r="B15" s="70"/>
      <c r="C15" s="71"/>
      <c r="D15" s="66"/>
      <c r="E15" s="61"/>
      <c r="G15" s="71"/>
      <c r="H15" s="71"/>
      <c r="I15" s="71"/>
      <c r="J15" s="71"/>
      <c r="K15" s="71"/>
      <c r="L15" s="71"/>
      <c r="M15" s="10"/>
      <c r="N15" s="46"/>
      <c r="O15" s="46"/>
      <c r="P15" s="46"/>
      <c r="Q15" s="46"/>
      <c r="R15" s="46"/>
      <c r="S15" s="46"/>
      <c r="T15" s="46"/>
    </row>
    <row r="16" spans="1:20" s="45" customFormat="1" ht="12.75">
      <c r="A16" s="47"/>
      <c r="B16" s="72"/>
      <c r="C16" s="73" t="s">
        <v>32</v>
      </c>
      <c r="D16" s="54"/>
      <c r="E16" s="67"/>
      <c r="F16" s="27"/>
      <c r="G16" s="73" t="s">
        <v>32</v>
      </c>
      <c r="H16" s="73" t="s">
        <v>32</v>
      </c>
      <c r="I16" s="73"/>
      <c r="J16" s="73"/>
      <c r="K16" s="73"/>
      <c r="L16" s="73" t="s">
        <v>32</v>
      </c>
      <c r="M16" s="43" t="s">
        <v>32</v>
      </c>
      <c r="N16" s="44" t="s">
        <v>32</v>
      </c>
      <c r="O16" s="44" t="s">
        <v>32</v>
      </c>
      <c r="P16" s="44" t="s">
        <v>32</v>
      </c>
      <c r="Q16" s="44" t="s">
        <v>32</v>
      </c>
      <c r="R16" s="44"/>
      <c r="S16" s="44"/>
      <c r="T16" s="44"/>
    </row>
    <row r="17" spans="1:20" ht="22.5">
      <c r="A17" s="16"/>
      <c r="B17" s="74" t="s">
        <v>33</v>
      </c>
      <c r="C17" s="75">
        <f>1/PropPerTank</f>
        <v>3.6742039561675836E-05</v>
      </c>
      <c r="D17" s="68" t="s">
        <v>34</v>
      </c>
      <c r="E17" s="76" t="s">
        <v>35</v>
      </c>
      <c r="G17" s="75">
        <v>0.00015464646948504053</v>
      </c>
      <c r="H17" s="75">
        <v>3.6742039561675836E-05</v>
      </c>
      <c r="I17" s="75"/>
      <c r="J17" s="75"/>
      <c r="K17" s="75"/>
      <c r="L17" s="75">
        <v>0.0006064523984096295</v>
      </c>
      <c r="M17" s="15">
        <v>0.0011203748214814542</v>
      </c>
      <c r="N17" s="39">
        <v>0.0010923127158469232</v>
      </c>
      <c r="O17" s="39">
        <v>0.0005461340294261926</v>
      </c>
      <c r="P17" s="39">
        <v>8.632827266859496E-05</v>
      </c>
      <c r="Q17" s="39">
        <v>0.014189985310222003</v>
      </c>
      <c r="R17" s="39"/>
      <c r="S17" s="39"/>
      <c r="T17" s="39"/>
    </row>
    <row r="18" spans="1:20" ht="22.5">
      <c r="A18" s="16"/>
      <c r="B18" s="74" t="s">
        <v>36</v>
      </c>
      <c r="C18" s="77">
        <f>MAX(gagelimit,thickPressure+thickHydro)</f>
        <v>0.014872579579203592</v>
      </c>
      <c r="D18" s="68" t="s">
        <v>27</v>
      </c>
      <c r="E18" s="76" t="s">
        <v>37</v>
      </c>
      <c r="G18" s="77">
        <v>0.050765240239331336</v>
      </c>
      <c r="H18" s="77">
        <v>0.014872579579203592</v>
      </c>
      <c r="I18" s="77"/>
      <c r="J18" s="77"/>
      <c r="K18" s="77"/>
      <c r="L18" s="77">
        <v>0.07595054809194932</v>
      </c>
      <c r="M18" s="51">
        <v>0.130659171571432</v>
      </c>
      <c r="N18" s="51">
        <v>0.04673139176305246</v>
      </c>
      <c r="O18" s="51">
        <v>0.03187535397829631</v>
      </c>
      <c r="P18" s="51">
        <v>0.026066294141130156</v>
      </c>
      <c r="Q18" s="51">
        <v>0.3662533927414265</v>
      </c>
      <c r="R18" s="51"/>
      <c r="S18" s="51"/>
      <c r="T18" s="51"/>
    </row>
    <row r="19" spans="1:20" ht="12.75">
      <c r="A19" s="18"/>
      <c r="B19" s="74" t="s">
        <v>38</v>
      </c>
      <c r="C19" s="78">
        <f>kgPressure+kgHydro</f>
        <v>11022.61186850275</v>
      </c>
      <c r="D19" s="68" t="s">
        <v>39</v>
      </c>
      <c r="E19" s="76" t="s">
        <v>40</v>
      </c>
      <c r="G19" s="78">
        <v>18557.576338204864</v>
      </c>
      <c r="H19" s="78">
        <v>11022.61186850275</v>
      </c>
      <c r="I19" s="78"/>
      <c r="J19" s="78"/>
      <c r="K19" s="78"/>
      <c r="L19" s="78">
        <v>30322.619920481473</v>
      </c>
      <c r="M19" s="17">
        <v>44814.99285925817</v>
      </c>
      <c r="N19" s="35">
        <v>2184.625431693846</v>
      </c>
      <c r="O19" s="35">
        <v>54613.40294261926</v>
      </c>
      <c r="P19" s="35">
        <v>8632.827266859496</v>
      </c>
      <c r="Q19" s="35">
        <v>1418998.5310222001</v>
      </c>
      <c r="R19" s="35"/>
      <c r="S19" s="35"/>
      <c r="T19" s="35"/>
    </row>
    <row r="20" spans="1:20" ht="22.5">
      <c r="A20" s="18"/>
      <c r="B20" s="74" t="s">
        <v>41</v>
      </c>
      <c r="C20" s="78">
        <f>propMass*1000/kgTank</f>
        <v>27216.779795835297</v>
      </c>
      <c r="D20" s="68" t="s">
        <v>42</v>
      </c>
      <c r="E20" s="76" t="s">
        <v>43</v>
      </c>
      <c r="G20" s="78">
        <v>6466.361652677323</v>
      </c>
      <c r="H20" s="78">
        <v>27216.779795835297</v>
      </c>
      <c r="I20" s="78"/>
      <c r="J20" s="78"/>
      <c r="K20" s="78"/>
      <c r="L20" s="78">
        <v>1648.9340344310883</v>
      </c>
      <c r="M20" s="17">
        <v>892.5584374323189</v>
      </c>
      <c r="N20" s="35">
        <v>915.4887474001906</v>
      </c>
      <c r="O20" s="35">
        <v>1831.0523536697967</v>
      </c>
      <c r="P20" s="35">
        <v>11583.690592755092</v>
      </c>
      <c r="Q20" s="35">
        <v>70.47223644971871</v>
      </c>
      <c r="R20" s="35"/>
      <c r="S20" s="35"/>
      <c r="T20" s="35"/>
    </row>
    <row r="21" spans="1:20" ht="12.75">
      <c r="A21" s="19"/>
      <c r="B21" s="74" t="s">
        <v>44</v>
      </c>
      <c r="C21" s="69">
        <f>propMass/propRho</f>
        <v>326086.95652173914</v>
      </c>
      <c r="D21" s="68" t="s">
        <v>45</v>
      </c>
      <c r="E21" s="76" t="s">
        <v>46</v>
      </c>
      <c r="G21" s="69">
        <v>130434.78260869565</v>
      </c>
      <c r="H21" s="69">
        <v>326086.95652173914</v>
      </c>
      <c r="I21" s="69"/>
      <c r="J21" s="69"/>
      <c r="K21" s="69"/>
      <c r="L21" s="69">
        <v>54347.82608695652</v>
      </c>
      <c r="M21" s="11">
        <v>43478.260869565216</v>
      </c>
      <c r="N21" s="40">
        <v>2173.913043478261</v>
      </c>
      <c r="O21" s="40">
        <v>108695.65217391304</v>
      </c>
      <c r="P21" s="40">
        <v>108695.65217391304</v>
      </c>
      <c r="Q21" s="40">
        <v>1111111.1111111112</v>
      </c>
      <c r="R21" s="40"/>
      <c r="S21" s="40"/>
      <c r="T21" s="40"/>
    </row>
    <row r="22" spans="1:20" ht="12.75">
      <c r="A22" s="19"/>
      <c r="B22" s="74" t="s">
        <v>47</v>
      </c>
      <c r="C22" s="69">
        <f>EXP(0.3333333*LN(6*propVol/pi))</f>
        <v>85.39741837558651</v>
      </c>
      <c r="D22" s="68" t="s">
        <v>48</v>
      </c>
      <c r="E22" s="76" t="s">
        <v>49</v>
      </c>
      <c r="G22" s="69">
        <v>62.92135776145489</v>
      </c>
      <c r="H22" s="69">
        <v>85.39741837558651</v>
      </c>
      <c r="I22" s="69"/>
      <c r="J22" s="69"/>
      <c r="K22" s="69"/>
      <c r="L22" s="69">
        <v>46.99601326011892</v>
      </c>
      <c r="M22" s="11">
        <v>43.62723439900176</v>
      </c>
      <c r="N22" s="40">
        <v>16.072412177403706</v>
      </c>
      <c r="O22" s="40">
        <v>59.21126499949167</v>
      </c>
      <c r="P22" s="40">
        <v>59.21126499949167</v>
      </c>
      <c r="Q22" s="40">
        <v>128.50481828668083</v>
      </c>
      <c r="R22" s="40"/>
      <c r="S22" s="40"/>
      <c r="T22" s="40"/>
    </row>
    <row r="23" spans="1:20" ht="12.75">
      <c r="A23" s="21"/>
      <c r="B23" s="52"/>
      <c r="C23" s="79"/>
      <c r="D23" s="54"/>
      <c r="E23" s="80" t="s">
        <v>50</v>
      </c>
      <c r="G23" s="79"/>
      <c r="H23" s="79"/>
      <c r="I23" s="79"/>
      <c r="J23" s="79"/>
      <c r="K23" s="79"/>
      <c r="L23" s="79"/>
      <c r="M23" s="20"/>
      <c r="N23" s="36"/>
      <c r="O23" s="36"/>
      <c r="P23" s="36"/>
      <c r="Q23" s="36"/>
      <c r="R23" s="36"/>
      <c r="S23" s="36"/>
      <c r="T23" s="36"/>
    </row>
    <row r="24" spans="1:20" ht="22.5">
      <c r="A24" s="19"/>
      <c r="B24" s="74" t="s">
        <v>51</v>
      </c>
      <c r="C24" s="69">
        <f>59.85*tankDiam*tankDiam*tankRho*thickHydro</f>
        <v>8965.694477050547</v>
      </c>
      <c r="D24" s="68" t="s">
        <v>52</v>
      </c>
      <c r="E24" s="76" t="s">
        <v>53</v>
      </c>
      <c r="G24" s="69">
        <v>17734.80930623461</v>
      </c>
      <c r="H24" s="69">
        <v>8965.694477050547</v>
      </c>
      <c r="I24" s="69"/>
      <c r="J24" s="69"/>
      <c r="K24" s="69"/>
      <c r="L24" s="69">
        <v>29996.56036445147</v>
      </c>
      <c r="M24" s="11">
        <v>44554.14520861352</v>
      </c>
      <c r="N24" s="40">
        <v>2157.1998527325295</v>
      </c>
      <c r="O24" s="40">
        <v>50275.87954934293</v>
      </c>
      <c r="P24" s="40">
        <v>7947.1880610502685</v>
      </c>
      <c r="Q24" s="40">
        <v>17247.591658235764</v>
      </c>
      <c r="R24" s="40"/>
      <c r="S24" s="40"/>
      <c r="T24" s="40"/>
    </row>
    <row r="25" spans="1:20" ht="22.5">
      <c r="A25" s="19"/>
      <c r="B25" s="74" t="s">
        <v>54</v>
      </c>
      <c r="C25" s="69">
        <f>27.92*propRho*SafetFact*NGeesTank*tankDiam*tankDiam/YStress</f>
        <v>0.0136942747796311</v>
      </c>
      <c r="D25" s="68" t="s">
        <v>27</v>
      </c>
      <c r="E25" s="76" t="s">
        <v>55</v>
      </c>
      <c r="G25" s="69">
        <v>0.049897057813489576</v>
      </c>
      <c r="H25" s="69">
        <v>0.0136942747796311</v>
      </c>
      <c r="I25" s="69"/>
      <c r="J25" s="69"/>
      <c r="K25" s="69"/>
      <c r="L25" s="69">
        <v>0.07564217591827417</v>
      </c>
      <c r="M25" s="11">
        <v>0.13037290420171763</v>
      </c>
      <c r="N25" s="40">
        <v>0.0465096262721327</v>
      </c>
      <c r="O25" s="40">
        <v>0.030876290762712026</v>
      </c>
      <c r="P25" s="40">
        <v>0.025249303193806562</v>
      </c>
      <c r="Q25" s="40">
        <v>0.011634138352644444</v>
      </c>
      <c r="R25" s="40"/>
      <c r="S25" s="40"/>
      <c r="T25" s="40"/>
    </row>
    <row r="26" spans="1:20" ht="12.75">
      <c r="A26" s="19"/>
      <c r="B26" s="74" t="s">
        <v>56</v>
      </c>
      <c r="C26" s="69">
        <f>79.79*tankDiam*tankDiam*2*tankRho*thickPressure</f>
        <v>2056.9173914522034</v>
      </c>
      <c r="D26" s="68" t="s">
        <v>39</v>
      </c>
      <c r="E26" s="76" t="s">
        <v>57</v>
      </c>
      <c r="G26" s="69">
        <v>822.7670319702563</v>
      </c>
      <c r="H26" s="69">
        <v>2056.9173914522034</v>
      </c>
      <c r="I26" s="69"/>
      <c r="J26" s="69"/>
      <c r="K26" s="69"/>
      <c r="L26" s="69">
        <v>326.05955603000297</v>
      </c>
      <c r="M26" s="11">
        <v>260.84765064464955</v>
      </c>
      <c r="N26" s="40">
        <v>27.425578961316656</v>
      </c>
      <c r="O26" s="40">
        <v>4337.5233932763285</v>
      </c>
      <c r="P26" s="40">
        <v>685.639205809228</v>
      </c>
      <c r="Q26" s="40">
        <v>1401750.9393639644</v>
      </c>
      <c r="R26" s="40"/>
      <c r="S26" s="40"/>
      <c r="T26" s="40"/>
    </row>
    <row r="27" spans="1:20" ht="23.25" thickBot="1">
      <c r="A27" s="19"/>
      <c r="B27" s="74" t="s">
        <v>58</v>
      </c>
      <c r="C27" s="69">
        <f>9.8425*propPatm*tankDiam*SafetFact/YStress</f>
        <v>0.001178304799572491</v>
      </c>
      <c r="D27" s="68" t="s">
        <v>27</v>
      </c>
      <c r="E27" s="76" t="s">
        <v>59</v>
      </c>
      <c r="G27" s="63">
        <v>0.0008681824258417566</v>
      </c>
      <c r="H27" s="69">
        <v>0.001178304799572491</v>
      </c>
      <c r="I27" s="69"/>
      <c r="J27" s="69"/>
      <c r="K27" s="69"/>
      <c r="L27" s="69">
        <v>0.00030837217367514697</v>
      </c>
      <c r="M27" s="11">
        <v>0.0002862673697147832</v>
      </c>
      <c r="N27" s="40">
        <v>0.00022176549091976072</v>
      </c>
      <c r="O27" s="40">
        <v>0.0009990632155842801</v>
      </c>
      <c r="P27" s="40">
        <v>0.0008169909473235936</v>
      </c>
      <c r="Q27" s="40">
        <v>0.35461925438878206</v>
      </c>
      <c r="R27" s="40"/>
      <c r="S27" s="40"/>
      <c r="T27" s="40"/>
    </row>
    <row r="28" spans="1:21" s="25" customFormat="1" ht="12.75">
      <c r="A28" s="22"/>
      <c r="B28" s="23"/>
      <c r="C28" s="37"/>
      <c r="D28" s="22"/>
      <c r="E28" s="50"/>
      <c r="F28" s="24"/>
      <c r="G28" s="22"/>
      <c r="H28" s="22"/>
      <c r="I28" s="22"/>
      <c r="J28" s="22"/>
      <c r="K28" s="22"/>
      <c r="L28" s="22"/>
      <c r="M28" s="22"/>
      <c r="U28" s="26"/>
    </row>
    <row r="29" spans="1:31" ht="12.75">
      <c r="A29" s="27"/>
      <c r="B29" s="28" t="s">
        <v>60</v>
      </c>
      <c r="C29" s="38">
        <v>0.1</v>
      </c>
      <c r="D29" s="27" t="s">
        <v>8</v>
      </c>
      <c r="E29" s="49"/>
      <c r="G29" s="27"/>
      <c r="H29" s="27"/>
      <c r="I29" s="27"/>
      <c r="J29" s="27"/>
      <c r="K29" s="27"/>
      <c r="L29" s="27"/>
      <c r="M29" s="27"/>
      <c r="AE29" s="29"/>
    </row>
    <row r="30" spans="1:31" ht="12.75">
      <c r="A30" s="27"/>
      <c r="B30" s="28" t="s">
        <v>61</v>
      </c>
      <c r="C30" s="38">
        <v>20</v>
      </c>
      <c r="D30" s="27"/>
      <c r="E30" s="49"/>
      <c r="G30" s="27"/>
      <c r="H30" s="27"/>
      <c r="I30" s="27"/>
      <c r="J30" s="27"/>
      <c r="K30" s="27"/>
      <c r="L30" s="27"/>
      <c r="M30" s="27"/>
      <c r="AE30" s="30"/>
    </row>
    <row r="31" spans="1:31" ht="12.75">
      <c r="A31" s="27"/>
      <c r="B31" s="28" t="s">
        <v>62</v>
      </c>
      <c r="C31" s="40">
        <v>0.92</v>
      </c>
      <c r="D31" s="27"/>
      <c r="E31" s="49"/>
      <c r="G31" s="27"/>
      <c r="H31" s="27"/>
      <c r="I31" s="27"/>
      <c r="J31" s="27"/>
      <c r="K31" s="27"/>
      <c r="L31" s="27"/>
      <c r="M31" s="27"/>
      <c r="AE31" s="30"/>
    </row>
    <row r="32" spans="1:31" ht="12.75">
      <c r="A32" s="27"/>
      <c r="B32" s="28" t="s">
        <v>63</v>
      </c>
      <c r="C32" s="40">
        <v>0.09</v>
      </c>
      <c r="D32" s="27"/>
      <c r="E32" s="49"/>
      <c r="G32" s="27"/>
      <c r="H32" s="27"/>
      <c r="I32" s="27"/>
      <c r="J32" s="27"/>
      <c r="K32" s="27"/>
      <c r="L32" s="27"/>
      <c r="M32" s="27"/>
      <c r="AE32" s="30"/>
    </row>
    <row r="33" spans="1:31" ht="12.75">
      <c r="A33" s="27"/>
      <c r="B33" s="28" t="s">
        <v>65</v>
      </c>
      <c r="C33" s="38">
        <v>14.7</v>
      </c>
      <c r="D33" s="27" t="s">
        <v>8</v>
      </c>
      <c r="E33" s="49"/>
      <c r="G33" s="27"/>
      <c r="H33" s="27"/>
      <c r="I33" s="27"/>
      <c r="J33" s="27"/>
      <c r="K33" s="27"/>
      <c r="L33" s="27"/>
      <c r="M33" s="27"/>
      <c r="V33" s="29"/>
      <c r="W33" s="29"/>
      <c r="X33" s="29"/>
      <c r="Y33" s="30"/>
      <c r="Z33" s="30"/>
      <c r="AA33" s="30"/>
      <c r="AD33" s="30"/>
      <c r="AE33" s="30"/>
    </row>
    <row r="34" spans="1:31" ht="12.75">
      <c r="A34" s="27"/>
      <c r="B34" s="28" t="s">
        <v>67</v>
      </c>
      <c r="C34" s="40">
        <v>0.0012</v>
      </c>
      <c r="D34" s="27" t="s">
        <v>66</v>
      </c>
      <c r="E34" s="49"/>
      <c r="G34" s="27"/>
      <c r="H34" s="27"/>
      <c r="I34" s="27"/>
      <c r="J34" s="27"/>
      <c r="K34" s="27"/>
      <c r="L34" s="27"/>
      <c r="M34" s="27"/>
      <c r="Y34" s="31"/>
      <c r="AD34" s="30"/>
      <c r="AE34" s="30"/>
    </row>
    <row r="35" spans="1:31" ht="12.75">
      <c r="A35" s="27"/>
      <c r="B35" s="28" t="s">
        <v>64</v>
      </c>
      <c r="C35" s="38">
        <v>3.141592654</v>
      </c>
      <c r="D35" s="27"/>
      <c r="E35" s="49"/>
      <c r="G35" s="27"/>
      <c r="H35" s="27"/>
      <c r="I35" s="27"/>
      <c r="J35" s="27"/>
      <c r="K35" s="27"/>
      <c r="L35" s="27"/>
      <c r="M35" s="27"/>
      <c r="AD35" s="30"/>
      <c r="AE35" s="30"/>
    </row>
    <row r="36" spans="1:31" ht="25.5" customHeight="1">
      <c r="A36" s="27"/>
      <c r="B36" s="28"/>
      <c r="C36" s="38"/>
      <c r="D36" s="27"/>
      <c r="E36" s="49"/>
      <c r="G36" s="27"/>
      <c r="H36" s="27"/>
      <c r="I36" s="27"/>
      <c r="J36" s="27"/>
      <c r="K36" s="27"/>
      <c r="L36" s="27"/>
      <c r="M36" s="27"/>
      <c r="AD36" s="30"/>
      <c r="AE36" s="30"/>
    </row>
    <row r="37" spans="1:31" ht="12.75">
      <c r="A37" s="27"/>
      <c r="B37" s="28" t="s">
        <v>68</v>
      </c>
      <c r="C37" s="38">
        <v>214000</v>
      </c>
      <c r="D37" s="27" t="s">
        <v>8</v>
      </c>
      <c r="E37" s="49"/>
      <c r="G37" s="27"/>
      <c r="H37" s="27"/>
      <c r="I37" s="27"/>
      <c r="J37" s="27"/>
      <c r="K37" s="27"/>
      <c r="L37" s="27"/>
      <c r="M37" s="27"/>
      <c r="AD37" s="30"/>
      <c r="AE37" s="30"/>
    </row>
    <row r="38" spans="1:27" ht="12.75">
      <c r="A38" s="27"/>
      <c r="B38" s="28" t="s">
        <v>69</v>
      </c>
      <c r="C38" s="38">
        <v>1.5</v>
      </c>
      <c r="D38" s="27" t="s">
        <v>66</v>
      </c>
      <c r="E38" s="49"/>
      <c r="G38" s="27"/>
      <c r="H38" s="27"/>
      <c r="I38" s="27"/>
      <c r="J38" s="27"/>
      <c r="K38" s="27"/>
      <c r="L38" s="27"/>
      <c r="M38" s="27"/>
      <c r="U38" s="29"/>
      <c r="V38" s="29"/>
      <c r="W38" s="29"/>
      <c r="X38" s="29"/>
      <c r="Y38" s="29"/>
      <c r="Z38" s="29"/>
      <c r="AA38" s="29"/>
    </row>
    <row r="39" spans="1:49" ht="12.75">
      <c r="A39" s="27"/>
      <c r="B39" s="28" t="s">
        <v>70</v>
      </c>
      <c r="C39" s="38">
        <v>700000</v>
      </c>
      <c r="D39" s="27"/>
      <c r="E39" s="49"/>
      <c r="G39" s="27"/>
      <c r="H39" s="27"/>
      <c r="I39" s="27"/>
      <c r="J39" s="27"/>
      <c r="K39" s="27"/>
      <c r="L39" s="27"/>
      <c r="M39" s="27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ht="12.75">
      <c r="A40" s="27"/>
      <c r="B40" s="28" t="s">
        <v>71</v>
      </c>
      <c r="C40" s="38">
        <v>1.44</v>
      </c>
      <c r="D40" s="27"/>
      <c r="E40" s="49"/>
      <c r="G40" s="27"/>
      <c r="H40" s="27"/>
      <c r="I40" s="27"/>
      <c r="J40" s="27"/>
      <c r="K40" s="27"/>
      <c r="L40" s="27"/>
      <c r="M40" s="27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ht="12.75">
      <c r="A41" s="27"/>
      <c r="B41" s="28" t="s">
        <v>72</v>
      </c>
      <c r="C41" s="38">
        <v>30000</v>
      </c>
      <c r="D41" s="27"/>
      <c r="E41" s="49"/>
      <c r="G41" s="27"/>
      <c r="H41" s="27"/>
      <c r="I41" s="27"/>
      <c r="J41" s="27"/>
      <c r="K41" s="27"/>
      <c r="L41" s="27"/>
      <c r="M41" s="27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ht="12.75">
      <c r="A42" s="27"/>
      <c r="B42" s="28" t="s">
        <v>73</v>
      </c>
      <c r="C42" s="38">
        <v>7.76</v>
      </c>
      <c r="D42" s="27"/>
      <c r="E42" s="49"/>
      <c r="G42" s="27"/>
      <c r="H42" s="27"/>
      <c r="I42" s="27"/>
      <c r="J42" s="27"/>
      <c r="K42" s="27"/>
      <c r="L42" s="27"/>
      <c r="M42" s="27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ht="12.75">
      <c r="A43" s="27"/>
      <c r="B43" s="28" t="s">
        <v>74</v>
      </c>
      <c r="C43" s="38">
        <v>175000</v>
      </c>
      <c r="E43" s="48" t="s">
        <v>76</v>
      </c>
      <c r="G43" s="27"/>
      <c r="H43" s="27"/>
      <c r="I43" s="27"/>
      <c r="J43" s="27"/>
      <c r="K43" s="27"/>
      <c r="L43" s="27"/>
      <c r="M43" s="27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13" ht="12.75">
      <c r="A44" s="27"/>
      <c r="B44" s="28" t="s">
        <v>75</v>
      </c>
      <c r="C44" s="38">
        <v>7.76</v>
      </c>
      <c r="D44" s="27"/>
      <c r="E44" s="49"/>
      <c r="G44" s="27"/>
      <c r="H44" s="27"/>
      <c r="I44" s="27"/>
      <c r="J44" s="27"/>
      <c r="K44" s="27"/>
      <c r="L44" s="27"/>
      <c r="M44" s="27"/>
    </row>
    <row r="45" spans="1:13" ht="12.75">
      <c r="A45" s="27"/>
      <c r="B45" s="28" t="s">
        <v>77</v>
      </c>
      <c r="C45" s="38">
        <v>150</v>
      </c>
      <c r="D45" s="27"/>
      <c r="E45" s="49"/>
      <c r="G45" s="27"/>
      <c r="H45" s="27"/>
      <c r="I45" s="27"/>
      <c r="J45" s="27"/>
      <c r="K45" s="27"/>
      <c r="L45" s="27"/>
      <c r="M45" s="27"/>
    </row>
    <row r="46" spans="1:13" ht="12.75">
      <c r="A46" s="27"/>
      <c r="B46" s="28" t="s">
        <v>78</v>
      </c>
      <c r="C46" s="38">
        <v>2.4</v>
      </c>
      <c r="D46" s="27"/>
      <c r="E46" s="49"/>
      <c r="G46" s="27"/>
      <c r="H46" s="27"/>
      <c r="I46" s="27"/>
      <c r="J46" s="27"/>
      <c r="K46" s="27"/>
      <c r="L46" s="27"/>
      <c r="M46" s="27"/>
    </row>
    <row r="47" spans="1:13" ht="22.5">
      <c r="A47" s="27"/>
      <c r="B47" s="28" t="s">
        <v>79</v>
      </c>
      <c r="C47" s="38">
        <v>182</v>
      </c>
      <c r="D47" s="27"/>
      <c r="E47" s="48" t="s">
        <v>81</v>
      </c>
      <c r="G47" s="27"/>
      <c r="H47" s="27"/>
      <c r="I47" s="27"/>
      <c r="J47" s="27"/>
      <c r="K47" s="27"/>
      <c r="L47" s="27"/>
      <c r="M47" s="27"/>
    </row>
    <row r="48" spans="1:13" ht="22.5">
      <c r="A48" s="27"/>
      <c r="B48" s="28" t="s">
        <v>80</v>
      </c>
      <c r="C48" s="38">
        <v>0.92</v>
      </c>
      <c r="D48" s="27"/>
      <c r="E48" s="48" t="s">
        <v>82</v>
      </c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8"/>
      <c r="C49" s="38"/>
      <c r="D49" s="27"/>
      <c r="E49" s="49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8"/>
      <c r="C50" s="38"/>
      <c r="D50" s="27"/>
      <c r="E50" s="49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8"/>
      <c r="C51" s="38"/>
      <c r="D51" s="27"/>
      <c r="E51" s="49"/>
      <c r="G51" s="27"/>
      <c r="H51" s="27"/>
      <c r="I51" s="27"/>
      <c r="J51" s="27"/>
      <c r="K51" s="27"/>
      <c r="L51" s="27"/>
      <c r="M51" s="27"/>
    </row>
    <row r="52" spans="1:13" ht="12.75">
      <c r="A52" s="27"/>
      <c r="B52" s="28"/>
      <c r="C52" s="38"/>
      <c r="D52" s="27"/>
      <c r="E52" s="49"/>
      <c r="G52" s="27"/>
      <c r="H52" s="27"/>
      <c r="I52" s="27"/>
      <c r="J52" s="27"/>
      <c r="K52" s="27"/>
      <c r="L52" s="27"/>
      <c r="M52" s="27"/>
    </row>
    <row r="53" spans="1:13" ht="12.75">
      <c r="A53" s="27"/>
      <c r="B53" s="28"/>
      <c r="C53" s="38"/>
      <c r="D53" s="27"/>
      <c r="E53" s="49"/>
      <c r="G53" s="27"/>
      <c r="H53" s="27"/>
      <c r="I53" s="27"/>
      <c r="J53" s="27"/>
      <c r="K53" s="27"/>
      <c r="L53" s="27"/>
      <c r="M53" s="27"/>
    </row>
    <row r="54" spans="1:13" ht="12.75">
      <c r="A54" s="27"/>
      <c r="B54" s="28"/>
      <c r="C54" s="38"/>
      <c r="D54" s="27"/>
      <c r="E54" s="49"/>
      <c r="G54" s="27"/>
      <c r="H54" s="27"/>
      <c r="I54" s="27"/>
      <c r="J54" s="27"/>
      <c r="K54" s="27"/>
      <c r="L54" s="27"/>
      <c r="M54" s="27"/>
    </row>
    <row r="55" spans="1:13" ht="12.75">
      <c r="A55" s="27"/>
      <c r="B55" s="28"/>
      <c r="C55" s="38"/>
      <c r="D55" s="27"/>
      <c r="E55" s="49"/>
      <c r="G55" s="27"/>
      <c r="H55" s="27"/>
      <c r="I55" s="27"/>
      <c r="J55" s="27"/>
      <c r="K55" s="27"/>
      <c r="L55" s="27"/>
      <c r="M55" s="27"/>
    </row>
    <row r="56" spans="1:13" ht="12.75">
      <c r="A56" s="27"/>
      <c r="B56" s="28"/>
      <c r="C56" s="38"/>
      <c r="D56" s="27"/>
      <c r="E56" s="49"/>
      <c r="G56" s="27"/>
      <c r="H56" s="27"/>
      <c r="I56" s="27"/>
      <c r="J56" s="27"/>
      <c r="K56" s="27"/>
      <c r="L56" s="27"/>
      <c r="M56" s="27"/>
    </row>
    <row r="57" spans="1:13" ht="12.75">
      <c r="A57" s="27"/>
      <c r="B57" s="28"/>
      <c r="C57" s="38"/>
      <c r="D57" s="27"/>
      <c r="E57" s="49"/>
      <c r="G57" s="27"/>
      <c r="H57" s="27"/>
      <c r="I57" s="27"/>
      <c r="J57" s="27"/>
      <c r="K57" s="27"/>
      <c r="L57" s="27"/>
      <c r="M57" s="27"/>
    </row>
    <row r="58" spans="1:13" ht="12.75">
      <c r="A58" s="27"/>
      <c r="B58" s="28"/>
      <c r="C58" s="38"/>
      <c r="D58" s="27"/>
      <c r="E58" s="49"/>
      <c r="G58" s="27"/>
      <c r="H58" s="27"/>
      <c r="I58" s="27"/>
      <c r="J58" s="27"/>
      <c r="K58" s="27"/>
      <c r="L58" s="27"/>
      <c r="M58" s="27"/>
    </row>
    <row r="59" spans="1:13" ht="12.75">
      <c r="A59" s="27"/>
      <c r="B59" s="28"/>
      <c r="C59" s="38"/>
      <c r="D59" s="27"/>
      <c r="E59" s="49"/>
      <c r="G59" s="27"/>
      <c r="H59" s="27"/>
      <c r="I59" s="27"/>
      <c r="J59" s="27"/>
      <c r="K59" s="27"/>
      <c r="L59" s="27"/>
      <c r="M59" s="27"/>
    </row>
    <row r="60" spans="1:13" ht="12.75">
      <c r="A60" s="27"/>
      <c r="B60" s="28"/>
      <c r="C60" s="38"/>
      <c r="D60" s="27"/>
      <c r="E60" s="49"/>
      <c r="G60" s="27"/>
      <c r="H60" s="27"/>
      <c r="I60" s="27"/>
      <c r="J60" s="27"/>
      <c r="K60" s="27"/>
      <c r="L60" s="27"/>
      <c r="M60" s="27"/>
    </row>
    <row r="61" spans="1:13" ht="12.75">
      <c r="A61" s="27"/>
      <c r="B61" s="28"/>
      <c r="C61" s="38"/>
      <c r="D61" s="27"/>
      <c r="E61" s="49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8"/>
      <c r="C62" s="38"/>
      <c r="D62" s="27"/>
      <c r="E62" s="49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8"/>
      <c r="C63" s="38"/>
      <c r="D63" s="27"/>
      <c r="E63" s="49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8"/>
      <c r="C64" s="38"/>
      <c r="D64" s="27"/>
      <c r="E64" s="49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8"/>
      <c r="C65" s="38"/>
      <c r="D65" s="27"/>
      <c r="E65" s="49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8"/>
      <c r="C66" s="38"/>
      <c r="D66" s="27"/>
      <c r="E66" s="49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8"/>
      <c r="C67" s="38"/>
      <c r="D67" s="27"/>
      <c r="E67" s="49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8"/>
      <c r="C68" s="38"/>
      <c r="D68" s="27"/>
      <c r="E68" s="49"/>
      <c r="G68" s="27"/>
      <c r="H68" s="27"/>
      <c r="I68" s="27"/>
      <c r="J68" s="27"/>
      <c r="K68" s="27"/>
      <c r="L68" s="27"/>
      <c r="M68" s="27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neokismet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 </cp:lastModifiedBy>
  <dcterms:created xsi:type="dcterms:W3CDTF">2001-03-10T16:33:45Z</dcterms:created>
  <dcterms:modified xsi:type="dcterms:W3CDTF">2010-06-29T19:26:24Z</dcterms:modified>
  <cp:category/>
  <cp:version/>
  <cp:contentType/>
  <cp:contentStatus/>
</cp:coreProperties>
</file>